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0\Arquivo para publicação site\3 - Demonstração o Resultado do Exercício\"/>
    </mc:Choice>
  </mc:AlternateContent>
  <bookViews>
    <workbookView xWindow="0" yWindow="0" windowWidth="20490" windowHeight="7020"/>
  </bookViews>
  <sheets>
    <sheet name="DRE" sheetId="1" r:id="rId1"/>
  </sheets>
  <externalReferences>
    <externalReference r:id="rId2"/>
  </externalReferences>
  <definedNames>
    <definedName name="_xlnm.Print_Area" localSheetId="0">DRE!$A$1:$G$40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G32" i="1"/>
  <c r="G31" i="1"/>
  <c r="E29" i="1"/>
  <c r="G28" i="1"/>
  <c r="G29" i="1" s="1"/>
  <c r="G15" i="1"/>
  <c r="E15" i="1"/>
  <c r="G14" i="1"/>
  <c r="E14" i="1"/>
  <c r="G13" i="1"/>
  <c r="E13" i="1"/>
  <c r="G12" i="1"/>
  <c r="G16" i="1" s="1"/>
  <c r="G18" i="1" s="1"/>
  <c r="G30" i="1" s="1"/>
  <c r="G35" i="1" s="1"/>
  <c r="G37" i="1" s="1"/>
  <c r="E12" i="1"/>
  <c r="E16" i="1" s="1"/>
  <c r="E18" i="1" s="1"/>
  <c r="E30" i="1" s="1"/>
  <c r="E35" i="1" s="1"/>
  <c r="E37" i="1" s="1"/>
</calcChain>
</file>

<file path=xl/sharedStrings.xml><?xml version="1.0" encoding="utf-8"?>
<sst xmlns="http://schemas.openxmlformats.org/spreadsheetml/2006/main" count="36" uniqueCount="36">
  <si>
    <t>COMPANHIA DE TECNOLOGIA DA INFORMAÇÃO DO ESTADO DE MINAS GERAIS - PRODEMGE</t>
  </si>
  <si>
    <t>DEMONSTRAÇÃO DO RESULTADO DOS EXERCÍCIOS</t>
  </si>
  <si>
    <t>FINDOS EM 31 DE DEZEMBRO DE 2020 E 2019</t>
  </si>
  <si>
    <t>(VALORES EM REAIS)</t>
  </si>
  <si>
    <t>NE</t>
  </si>
  <si>
    <t xml:space="preserve">RECEITA OPERACIONAL BRUTA </t>
  </si>
  <si>
    <t xml:space="preserve">  Prestação de serviços</t>
  </si>
  <si>
    <t xml:space="preserve">  Descontos concedidos</t>
  </si>
  <si>
    <t>27.a</t>
  </si>
  <si>
    <t xml:space="preserve">  Vendas canceladas</t>
  </si>
  <si>
    <t xml:space="preserve">  Impostos incidentes</t>
  </si>
  <si>
    <t>27.b</t>
  </si>
  <si>
    <t xml:space="preserve">RECEITA  OPERACIONAL LÍQUIDA </t>
  </si>
  <si>
    <t>CUSTOS DOS SERVIÇOS PRESTADOS</t>
  </si>
  <si>
    <t>LUCRO  BRUTO</t>
  </si>
  <si>
    <t xml:space="preserve">  Despesas do exercicio seguinte</t>
  </si>
  <si>
    <t>DESPESAS/RECEITAS OPERACIONAIS</t>
  </si>
  <si>
    <t xml:space="preserve">   Despesas administrativas e gerais</t>
  </si>
  <si>
    <t xml:space="preserve">   Despesas financeiras </t>
  </si>
  <si>
    <t xml:space="preserve">   Receitas financeiras</t>
  </si>
  <si>
    <t xml:space="preserve">   Reversão da provisão para processos judiciais</t>
  </si>
  <si>
    <t xml:space="preserve">   Provisão para processos judiciais</t>
  </si>
  <si>
    <t xml:space="preserve">   Despesas tributárias</t>
  </si>
  <si>
    <t xml:space="preserve">   PECLD</t>
  </si>
  <si>
    <t xml:space="preserve">   Perdas s/ faturas</t>
  </si>
  <si>
    <t xml:space="preserve">  Realizável a Longo Prazo</t>
  </si>
  <si>
    <t xml:space="preserve">   Outras receitas/despesas operacionais </t>
  </si>
  <si>
    <t xml:space="preserve"> LUCRO/PREJUÍZO  DO  EXERCÍCIO</t>
  </si>
  <si>
    <t xml:space="preserve">   Provisão IRPJ diferido </t>
  </si>
  <si>
    <t xml:space="preserve">   Provisão CSLL diferida </t>
  </si>
  <si>
    <t xml:space="preserve">   Imposto de Renda</t>
  </si>
  <si>
    <t xml:space="preserve">   Contribuição Social</t>
  </si>
  <si>
    <t xml:space="preserve"> LUCRO/PREJUÍZO  LÍQUIDO DO  EXERCÍCIO</t>
  </si>
  <si>
    <t xml:space="preserve">Lucro/Prejuízo líquido por  ação  - R$ </t>
  </si>
  <si>
    <t>Valor patrimonial da ação  -  R$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</si>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</sst>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6">
    <xf numFmtId="164" fontId="0" fillId="0" borderId="0" xfId="0"/>
    <xf numFmtId="164" fontId="1" fillId="0" borderId="0" xfId="0" applyFont="1" applyFill="1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Continuous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1" fillId="0" borderId="0" xfId="0" quotePrefix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6" fontId="2" fillId="0" borderId="0" xfId="1" applyNumberFormat="1" applyFont="1" applyFill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4" fontId="1" fillId="0" borderId="0" xfId="0" applyFont="1" applyFill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4" fontId="1" fillId="0" borderId="0" xfId="0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horizontal="center"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6" fontId="1" fillId="0" borderId="2" xfId="1" applyNumberFormat="1" applyFont="1" applyFill="1" applyBorder="1" applyAlignment="1" applyProtection="1">
      <alignment vertical="center"/>
    </xf>
    <xf numFmtId="166" fontId="1" fillId="0" borderId="3" xfId="1" applyNumberFormat="1" applyFont="1" applyFill="1" applyBorder="1" applyAlignment="1" applyProtection="1">
      <alignment vertical="center"/>
    </xf>
    <xf numFmtId="164" fontId="2" fillId="0" borderId="0" xfId="0" applyFont="1" applyFill="1" applyBorder="1"/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 applyProtection="1">
      <alignment horizontal="left" vertical="center"/>
    </xf>
    <xf numFmtId="37" fontId="1" fillId="0" borderId="0" xfId="0" applyNumberFormat="1" applyFont="1" applyFill="1" applyBorder="1" applyAlignment="1" applyProtection="1">
      <alignment vertical="center"/>
    </xf>
    <xf numFmtId="164" fontId="1" fillId="0" borderId="0" xfId="0" applyFont="1" applyFill="1" applyAlignment="1" applyProtection="1">
      <alignment horizontal="left"/>
    </xf>
    <xf numFmtId="165" fontId="1" fillId="0" borderId="0" xfId="1" applyFont="1" applyFill="1" applyAlignment="1" applyProtection="1">
      <alignment vertical="center"/>
    </xf>
    <xf numFmtId="165" fontId="3" fillId="0" borderId="0" xfId="1" applyFont="1" applyFill="1" applyAlignment="1" applyProtection="1">
      <alignment vertical="center"/>
    </xf>
    <xf numFmtId="164" fontId="2" fillId="0" borderId="0" xfId="0" applyFont="1" applyFill="1" applyAlignment="1">
      <alignment horizontal="center"/>
    </xf>
    <xf numFmtId="164" fontId="2" fillId="0" borderId="0" xfId="0" quotePrefix="1" applyFont="1" applyFill="1" applyAlignment="1" applyProtection="1">
      <alignment horizontal="right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6" fontId="2" fillId="0" borderId="0" xfId="1" applyNumberFormat="1" applyFont="1" applyFill="1"/>
    <xf numFmtId="165" fontId="2" fillId="0" borderId="0" xfId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228600</xdr:rowOff>
    </xdr:from>
    <xdr:to>
      <xdr:col>1</xdr:col>
      <xdr:colOff>1981200</xdr:colOff>
      <xdr:row>1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0/Arquivo%20para%20publica&#231;&#227;o%20site/DEMONSTRA&#199;&#213;ES%202020.vfinal%20-%20pe&#231;as%20do%20balan&#231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>
        <row r="31">
          <cell r="E31">
            <v>97540247</v>
          </cell>
          <cell r="G31">
            <v>97540247</v>
          </cell>
        </row>
        <row r="35">
          <cell r="E35">
            <v>72766739</v>
          </cell>
          <cell r="G35">
            <v>77490690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28" zoomScale="80" zoomScaleNormal="80" workbookViewId="0">
      <selection activeCell="B3" sqref="B3:G8"/>
    </sheetView>
  </sheetViews>
  <sheetFormatPr defaultRowHeight="15.75" x14ac:dyDescent="0.25"/>
  <cols>
    <col min="1" max="1" width="0.875" style="3" customWidth="1"/>
    <col min="2" max="2" width="55" style="3" customWidth="1"/>
    <col min="3" max="3" width="4.75" style="40" customWidth="1"/>
    <col min="4" max="4" width="2.125" style="3" customWidth="1"/>
    <col min="5" max="5" width="19.125" style="3" customWidth="1"/>
    <col min="6" max="6" width="1.625" style="3" customWidth="1"/>
    <col min="7" max="7" width="19.125" style="3" customWidth="1"/>
    <col min="8" max="8" width="1.125" style="3" customWidth="1"/>
    <col min="9" max="16384" width="9" style="3"/>
  </cols>
  <sheetData>
    <row r="1" spans="2:8" x14ac:dyDescent="0.25">
      <c r="B1" s="1"/>
      <c r="C1" s="2"/>
    </row>
    <row r="2" spans="2:8" ht="36.75" customHeight="1" x14ac:dyDescent="0.25">
      <c r="B2" s="1"/>
      <c r="C2" s="2"/>
    </row>
    <row r="3" spans="2:8" ht="37.5" customHeight="1" x14ac:dyDescent="0.25">
      <c r="B3" s="4" t="s">
        <v>0</v>
      </c>
      <c r="C3" s="4"/>
      <c r="D3" s="4"/>
      <c r="E3" s="4"/>
      <c r="F3" s="4"/>
      <c r="G3" s="4"/>
      <c r="H3" s="5"/>
    </row>
    <row r="4" spans="2:8" x14ac:dyDescent="0.25">
      <c r="B4" s="6"/>
      <c r="C4" s="2"/>
      <c r="D4" s="6"/>
      <c r="E4" s="6"/>
      <c r="F4" s="6"/>
      <c r="G4" s="7"/>
      <c r="H4" s="7"/>
    </row>
    <row r="5" spans="2:8" x14ac:dyDescent="0.25">
      <c r="B5" s="8" t="s">
        <v>1</v>
      </c>
      <c r="C5" s="8"/>
      <c r="D5" s="8"/>
      <c r="E5" s="8"/>
      <c r="F5" s="8"/>
      <c r="G5" s="8"/>
      <c r="H5" s="2"/>
    </row>
    <row r="6" spans="2:8" x14ac:dyDescent="0.25">
      <c r="B6" s="8" t="s">
        <v>2</v>
      </c>
      <c r="C6" s="8"/>
      <c r="D6" s="8"/>
      <c r="E6" s="8"/>
      <c r="F6" s="8"/>
      <c r="G6" s="8"/>
      <c r="H6" s="2"/>
    </row>
    <row r="7" spans="2:8" x14ac:dyDescent="0.25">
      <c r="B7" s="8" t="s">
        <v>3</v>
      </c>
      <c r="C7" s="8"/>
      <c r="D7" s="8"/>
      <c r="E7" s="8"/>
      <c r="F7" s="8"/>
      <c r="G7" s="8"/>
      <c r="H7" s="2"/>
    </row>
    <row r="8" spans="2:8" x14ac:dyDescent="0.25">
      <c r="B8" s="9"/>
      <c r="C8" s="9"/>
      <c r="D8" s="9"/>
      <c r="E8" s="9"/>
      <c r="F8" s="9"/>
      <c r="G8" s="9"/>
      <c r="H8" s="9"/>
    </row>
    <row r="9" spans="2:8" x14ac:dyDescent="0.25">
      <c r="B9" s="1"/>
      <c r="C9" s="2" t="s">
        <v>4</v>
      </c>
      <c r="D9" s="1"/>
      <c r="E9" s="10">
        <v>2020</v>
      </c>
      <c r="G9" s="10">
        <v>2019</v>
      </c>
      <c r="H9" s="11"/>
    </row>
    <row r="10" spans="2:8" x14ac:dyDescent="0.25">
      <c r="B10" s="1"/>
      <c r="C10" s="2"/>
      <c r="D10" s="1"/>
      <c r="E10" s="11"/>
      <c r="G10" s="11"/>
      <c r="H10" s="11"/>
    </row>
    <row r="11" spans="2:8" ht="24" customHeight="1" x14ac:dyDescent="0.25">
      <c r="B11" s="12" t="s">
        <v>5</v>
      </c>
      <c r="C11" s="13"/>
      <c r="D11" s="12"/>
      <c r="E11" s="14"/>
      <c r="F11" s="12"/>
      <c r="G11" s="14"/>
      <c r="H11" s="14"/>
    </row>
    <row r="12" spans="2:8" x14ac:dyDescent="0.25">
      <c r="B12" s="15" t="s">
        <v>6</v>
      </c>
      <c r="C12" s="16">
        <v>27</v>
      </c>
      <c r="D12" s="15"/>
      <c r="E12" s="17">
        <f>259696314.51+2557318.87</f>
        <v>262253633.38</v>
      </c>
      <c r="F12" s="17"/>
      <c r="G12" s="17">
        <f>292307686.48+7379468.62</f>
        <v>299687155.10000002</v>
      </c>
      <c r="H12" s="17"/>
    </row>
    <row r="13" spans="2:8" x14ac:dyDescent="0.25">
      <c r="B13" s="15" t="s">
        <v>7</v>
      </c>
      <c r="C13" s="16" t="s">
        <v>8</v>
      </c>
      <c r="D13" s="15"/>
      <c r="E13" s="17">
        <f>-14213747.47-7009.02</f>
        <v>-14220756.49</v>
      </c>
      <c r="F13" s="17"/>
      <c r="G13" s="17">
        <f>-963783.34-2396</f>
        <v>-966179.34</v>
      </c>
      <c r="H13" s="17"/>
    </row>
    <row r="14" spans="2:8" x14ac:dyDescent="0.25">
      <c r="B14" s="15" t="s">
        <v>9</v>
      </c>
      <c r="C14" s="16"/>
      <c r="D14" s="15"/>
      <c r="E14" s="18">
        <f>-47830.74-80014.19</f>
        <v>-127844.93</v>
      </c>
      <c r="F14" s="17"/>
      <c r="G14" s="18">
        <f>-1307908.29-42290</f>
        <v>-1350198.29</v>
      </c>
      <c r="H14" s="18"/>
    </row>
    <row r="15" spans="2:8" x14ac:dyDescent="0.25">
      <c r="B15" s="15" t="s">
        <v>10</v>
      </c>
      <c r="C15" s="16" t="s">
        <v>11</v>
      </c>
      <c r="D15" s="15"/>
      <c r="E15" s="19">
        <f>-3186761.97-6455954.85-14683581.35-11044563.14-40358.1-61835.06-185779.78-111163.29</f>
        <v>-35769997.540000007</v>
      </c>
      <c r="F15" s="18"/>
      <c r="G15" s="19">
        <f>-3718704.82-7010059.79-17126118.3-13051619.85-119611.33-183512.74-550640.59-330064.87</f>
        <v>-42090332.289999999</v>
      </c>
      <c r="H15" s="18"/>
    </row>
    <row r="16" spans="2:8" ht="24.75" customHeight="1" x14ac:dyDescent="0.25">
      <c r="B16" s="12" t="s">
        <v>12</v>
      </c>
      <c r="C16" s="13"/>
      <c r="D16" s="12"/>
      <c r="E16" s="20">
        <f>SUM(E12:E15)</f>
        <v>212135034.41999996</v>
      </c>
      <c r="F16" s="21"/>
      <c r="G16" s="20">
        <f>SUM(G12:G15)</f>
        <v>255280445.18000004</v>
      </c>
      <c r="H16" s="20"/>
    </row>
    <row r="17" spans="1:8" ht="24.75" customHeight="1" x14ac:dyDescent="0.25">
      <c r="B17" s="22" t="s">
        <v>13</v>
      </c>
      <c r="C17" s="16">
        <v>28</v>
      </c>
      <c r="D17" s="15"/>
      <c r="E17" s="23">
        <v>-152964871</v>
      </c>
      <c r="F17" s="17"/>
      <c r="G17" s="23">
        <v>-172473379</v>
      </c>
      <c r="H17" s="24"/>
    </row>
    <row r="18" spans="1:8" ht="24.75" customHeight="1" x14ac:dyDescent="0.25">
      <c r="B18" s="12" t="s">
        <v>14</v>
      </c>
      <c r="C18" s="13"/>
      <c r="D18" s="12"/>
      <c r="E18" s="20">
        <f>SUM(E16:E17)</f>
        <v>59170163.419999957</v>
      </c>
      <c r="F18" s="21"/>
      <c r="G18" s="20">
        <f>SUM(G16:G17)</f>
        <v>82807066.180000037</v>
      </c>
      <c r="H18" s="20"/>
    </row>
    <row r="19" spans="1:8" ht="24.75" customHeight="1" x14ac:dyDescent="0.25">
      <c r="A19" s="3" t="s">
        <v>15</v>
      </c>
      <c r="B19" s="22" t="s">
        <v>16</v>
      </c>
      <c r="C19" s="25"/>
      <c r="D19" s="22"/>
      <c r="E19" s="17"/>
      <c r="F19" s="20"/>
      <c r="G19" s="17"/>
      <c r="H19" s="17"/>
    </row>
    <row r="20" spans="1:8" x14ac:dyDescent="0.25">
      <c r="B20" s="15" t="s">
        <v>17</v>
      </c>
      <c r="C20" s="16">
        <v>29</v>
      </c>
      <c r="D20" s="15"/>
      <c r="E20" s="17">
        <v>-35720741</v>
      </c>
      <c r="F20" s="17"/>
      <c r="G20" s="17">
        <v>-40895127</v>
      </c>
      <c r="H20" s="17"/>
    </row>
    <row r="21" spans="1:8" x14ac:dyDescent="0.25">
      <c r="B21" s="15" t="s">
        <v>18</v>
      </c>
      <c r="C21" s="16">
        <v>30</v>
      </c>
      <c r="D21" s="15"/>
      <c r="E21" s="17">
        <v>-2819387</v>
      </c>
      <c r="F21" s="17"/>
      <c r="G21" s="17">
        <v>-4835511</v>
      </c>
      <c r="H21" s="17"/>
    </row>
    <row r="22" spans="1:8" x14ac:dyDescent="0.25">
      <c r="B22" s="15" t="s">
        <v>19</v>
      </c>
      <c r="C22" s="16">
        <v>30</v>
      </c>
      <c r="D22" s="15"/>
      <c r="E22" s="17">
        <v>1323055</v>
      </c>
      <c r="F22" s="17"/>
      <c r="G22" s="17">
        <v>1657325</v>
      </c>
      <c r="H22" s="17"/>
    </row>
    <row r="23" spans="1:8" x14ac:dyDescent="0.25">
      <c r="B23" s="15" t="s">
        <v>20</v>
      </c>
      <c r="C23" s="16">
        <v>25</v>
      </c>
      <c r="D23" s="15"/>
      <c r="E23" s="17">
        <v>1328825</v>
      </c>
      <c r="F23" s="17"/>
      <c r="G23" s="17">
        <v>1473129</v>
      </c>
      <c r="H23" s="17"/>
    </row>
    <row r="24" spans="1:8" hidden="1" x14ac:dyDescent="0.25">
      <c r="B24" s="15" t="s">
        <v>21</v>
      </c>
      <c r="C24" s="16"/>
      <c r="D24" s="15"/>
      <c r="E24" s="17"/>
      <c r="F24" s="17"/>
      <c r="G24" s="17">
        <v>0</v>
      </c>
      <c r="H24" s="17"/>
    </row>
    <row r="25" spans="1:8" x14ac:dyDescent="0.25">
      <c r="B25" s="14" t="s">
        <v>22</v>
      </c>
      <c r="C25" s="26"/>
      <c r="D25" s="14"/>
      <c r="E25" s="17">
        <v>-153302</v>
      </c>
      <c r="F25" s="27"/>
      <c r="G25" s="17">
        <v>-445623</v>
      </c>
      <c r="H25" s="17"/>
    </row>
    <row r="26" spans="1:8" x14ac:dyDescent="0.25">
      <c r="B26" s="14" t="s">
        <v>23</v>
      </c>
      <c r="C26" s="26">
        <v>31</v>
      </c>
      <c r="D26" s="14"/>
      <c r="E26" s="17">
        <v>-13390307</v>
      </c>
      <c r="F26" s="27"/>
      <c r="G26" s="17">
        <v>-33414903</v>
      </c>
      <c r="H26" s="17"/>
    </row>
    <row r="27" spans="1:8" x14ac:dyDescent="0.25">
      <c r="B27" s="14" t="s">
        <v>24</v>
      </c>
      <c r="C27" s="26">
        <v>32</v>
      </c>
      <c r="D27" s="14"/>
      <c r="E27" s="17">
        <v>-530181</v>
      </c>
      <c r="F27" s="27"/>
      <c r="G27" s="17">
        <v>-47157</v>
      </c>
      <c r="H27" s="17"/>
    </row>
    <row r="28" spans="1:8" x14ac:dyDescent="0.25">
      <c r="A28" s="3" t="s">
        <v>25</v>
      </c>
      <c r="B28" s="28" t="s">
        <v>26</v>
      </c>
      <c r="C28" s="29">
        <v>33</v>
      </c>
      <c r="D28" s="28"/>
      <c r="E28" s="19">
        <v>70242</v>
      </c>
      <c r="F28" s="30"/>
      <c r="G28" s="19">
        <f>-55180998.16+4835511.2+445622.96+49301376.24+17199589.46+47157.2</f>
        <v>16648258.90000001</v>
      </c>
      <c r="H28" s="18"/>
    </row>
    <row r="29" spans="1:8" x14ac:dyDescent="0.25">
      <c r="B29" s="15"/>
      <c r="C29" s="16"/>
      <c r="D29" s="15"/>
      <c r="E29" s="24">
        <f>SUM(E20:E28)+2</f>
        <v>-49891794</v>
      </c>
      <c r="F29" s="17"/>
      <c r="G29" s="24">
        <f>SUM(G20:G28)</f>
        <v>-59859608.099999994</v>
      </c>
      <c r="H29" s="24"/>
    </row>
    <row r="30" spans="1:8" ht="24" customHeight="1" x14ac:dyDescent="0.25">
      <c r="B30" s="22" t="s">
        <v>27</v>
      </c>
      <c r="C30" s="25"/>
      <c r="D30" s="15"/>
      <c r="E30" s="31">
        <f>+E18+E29-1</f>
        <v>9278368.4199999571</v>
      </c>
      <c r="F30" s="17"/>
      <c r="G30" s="31">
        <f>+G18+G29</f>
        <v>22947458.080000043</v>
      </c>
      <c r="H30" s="24"/>
    </row>
    <row r="31" spans="1:8" ht="15.75" customHeight="1" x14ac:dyDescent="0.25">
      <c r="B31" s="28" t="s">
        <v>28</v>
      </c>
      <c r="C31" s="29"/>
      <c r="D31" s="28"/>
      <c r="E31" s="18">
        <v>-6828</v>
      </c>
      <c r="F31" s="30"/>
      <c r="G31" s="18">
        <f>-657557+87570.46</f>
        <v>-569986.54</v>
      </c>
      <c r="H31" s="18"/>
    </row>
    <row r="32" spans="1:8" ht="15.75" customHeight="1" x14ac:dyDescent="0.25">
      <c r="B32" s="28" t="s">
        <v>29</v>
      </c>
      <c r="C32" s="29"/>
      <c r="D32" s="28"/>
      <c r="E32" s="18">
        <v>-2458</v>
      </c>
      <c r="F32" s="30"/>
      <c r="G32" s="18">
        <f>-236721+31525.37</f>
        <v>-205195.63</v>
      </c>
      <c r="H32" s="18"/>
    </row>
    <row r="33" spans="2:8" x14ac:dyDescent="0.25">
      <c r="B33" s="15" t="s">
        <v>30</v>
      </c>
      <c r="C33" s="16">
        <v>34</v>
      </c>
      <c r="D33" s="15"/>
      <c r="E33" s="18">
        <v>-6169204</v>
      </c>
      <c r="F33" s="17"/>
      <c r="G33" s="18">
        <v>-10410059</v>
      </c>
      <c r="H33" s="18"/>
    </row>
    <row r="34" spans="2:8" x14ac:dyDescent="0.25">
      <c r="B34" s="15" t="s">
        <v>31</v>
      </c>
      <c r="C34" s="16">
        <v>34</v>
      </c>
      <c r="D34" s="15"/>
      <c r="E34" s="19">
        <v>-2376786</v>
      </c>
      <c r="F34" s="17"/>
      <c r="G34" s="19">
        <v>-4085692</v>
      </c>
      <c r="H34" s="18"/>
    </row>
    <row r="35" spans="2:8" ht="23.25" customHeight="1" thickBot="1" x14ac:dyDescent="0.3">
      <c r="B35" s="22" t="s">
        <v>32</v>
      </c>
      <c r="C35" s="25"/>
      <c r="D35" s="22"/>
      <c r="E35" s="32">
        <f>SUM(E30:E34)+1</f>
        <v>723093.41999995708</v>
      </c>
      <c r="F35" s="20"/>
      <c r="G35" s="32">
        <f>SUM(G30:G34)-2</f>
        <v>7676522.9100000449</v>
      </c>
      <c r="H35" s="24"/>
    </row>
    <row r="36" spans="2:8" s="33" customFormat="1" ht="16.5" thickTop="1" x14ac:dyDescent="0.25">
      <c r="C36" s="34"/>
      <c r="D36" s="35"/>
      <c r="E36" s="36"/>
      <c r="F36" s="35"/>
      <c r="G36" s="36"/>
      <c r="H36" s="36"/>
    </row>
    <row r="37" spans="2:8" s="1" customFormat="1" ht="18.75" x14ac:dyDescent="0.25">
      <c r="B37" s="37" t="s">
        <v>33</v>
      </c>
      <c r="C37" s="9"/>
      <c r="D37" s="37"/>
      <c r="E37" s="38">
        <f>E35/[1]Passivo!E31</f>
        <v>7.4132826421893011E-3</v>
      </c>
      <c r="F37" s="37"/>
      <c r="G37" s="38">
        <f>G35/[1]Passivo!G31</f>
        <v>7.8701081308519188E-2</v>
      </c>
      <c r="H37" s="39"/>
    </row>
    <row r="38" spans="2:8" s="1" customFormat="1" ht="18.75" x14ac:dyDescent="0.25">
      <c r="B38" s="37" t="s">
        <v>34</v>
      </c>
      <c r="C38" s="9"/>
      <c r="D38" s="37"/>
      <c r="E38" s="38">
        <f>[1]Passivo!E35/[1]Passivo!E31</f>
        <v>0.74601757979964922</v>
      </c>
      <c r="F38" s="37"/>
      <c r="G38" s="38">
        <f>[1]Passivo!G35/[1]Passivo!G31</f>
        <v>0.79444836755436965</v>
      </c>
      <c r="H38" s="39"/>
    </row>
    <row r="39" spans="2:8" x14ac:dyDescent="0.25">
      <c r="E39" s="41"/>
      <c r="G39" s="41"/>
      <c r="H39" s="41"/>
    </row>
    <row r="40" spans="2:8" x14ac:dyDescent="0.25">
      <c r="B40" s="42" t="s">
        <v>35</v>
      </c>
      <c r="C40" s="42"/>
      <c r="D40" s="42"/>
      <c r="E40" s="42"/>
      <c r="F40" s="42"/>
      <c r="G40" s="42"/>
      <c r="H40" s="43"/>
    </row>
    <row r="41" spans="2:8" x14ac:dyDescent="0.25">
      <c r="E41" s="44"/>
      <c r="F41" s="44"/>
      <c r="G41" s="44"/>
      <c r="H41" s="44"/>
    </row>
    <row r="42" spans="2:8" x14ac:dyDescent="0.25">
      <c r="E42" s="44"/>
      <c r="F42" s="44"/>
      <c r="G42" s="44"/>
      <c r="H42" s="44"/>
    </row>
    <row r="43" spans="2:8" x14ac:dyDescent="0.25">
      <c r="E43" s="45"/>
    </row>
    <row r="44" spans="2:8" x14ac:dyDescent="0.25">
      <c r="E44" s="45"/>
    </row>
    <row r="45" spans="2:8" x14ac:dyDescent="0.25">
      <c r="E45" s="45"/>
    </row>
    <row r="47" spans="2:8" x14ac:dyDescent="0.25">
      <c r="E47" s="45"/>
    </row>
    <row r="49" spans="5:5" x14ac:dyDescent="0.25">
      <c r="E49" s="45"/>
    </row>
  </sheetData>
  <mergeCells count="5">
    <mergeCell ref="B3:G3"/>
    <mergeCell ref="B5:G5"/>
    <mergeCell ref="B6:G6"/>
    <mergeCell ref="B7:G7"/>
    <mergeCell ref="B40:G40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</vt:lpstr>
      <vt:lpstr>DRE!Area_de_impressao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2021-04-23T11:25:47Z</dcterms:created>
  <dcterms:modified xsi:type="dcterms:W3CDTF">2021-04-23T11:25:58Z</dcterms:modified>
</cp:coreProperties>
</file>