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1\Arquivo para publicação site Prodemge\5 - Demonstração do Fluxo de Caixa\"/>
    </mc:Choice>
  </mc:AlternateContent>
  <bookViews>
    <workbookView xWindow="0" yWindow="0" windowWidth="19200" windowHeight="10560"/>
  </bookViews>
  <sheets>
    <sheet name="DFC" sheetId="1" r:id="rId1"/>
  </sheets>
  <definedNames>
    <definedName name="_xlnm.Print_Area" localSheetId="0">DFC!$A$1:$G$67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D65" i="1"/>
  <c r="D64" i="1"/>
  <c r="E63" i="1"/>
  <c r="E65" i="1" s="1"/>
  <c r="G58" i="1"/>
  <c r="E58" i="1"/>
  <c r="D58" i="1"/>
  <c r="D56" i="1"/>
  <c r="G53" i="1"/>
  <c r="E53" i="1"/>
  <c r="D53" i="1"/>
  <c r="G44" i="1"/>
  <c r="G36" i="1" s="1"/>
  <c r="E44" i="1"/>
  <c r="E38" i="1"/>
  <c r="E36" i="1" s="1"/>
  <c r="D36" i="1"/>
  <c r="E35" i="1"/>
  <c r="E29" i="1" s="1"/>
  <c r="G29" i="1"/>
  <c r="D29" i="1"/>
  <c r="G28" i="1"/>
  <c r="E28" i="1"/>
  <c r="D18" i="1"/>
  <c r="D17" i="1"/>
  <c r="D28" i="1" s="1"/>
  <c r="D49" i="1" s="1"/>
  <c r="D60" i="1" s="1"/>
  <c r="D15" i="1"/>
  <c r="D69" i="1" l="1"/>
  <c r="E49" i="1"/>
  <c r="E60" i="1" s="1"/>
  <c r="G49" i="1"/>
  <c r="G60" i="1" s="1"/>
  <c r="D71" i="1" l="1"/>
  <c r="D70" i="1"/>
</calcChain>
</file>

<file path=xl/sharedStrings.xml><?xml version="1.0" encoding="utf-8"?>
<sst xmlns="http://schemas.openxmlformats.org/spreadsheetml/2006/main" count="53" uniqueCount="52">
  <si>
    <t>COMPANHIA DE TECNOLOGIA DA INFORMAÇÃO DO ESTADO DE MINAS GERAIS - PRODEMGE</t>
  </si>
  <si>
    <t>DEMONSTRAÇÃO DOS FLUXOS DE CAIXA DOS EXERCÍCIOS - MÉTODO INDIRETO</t>
  </si>
  <si>
    <t>FINDOS EM 31 DE DEZEMBRO DE 2021 E 2020</t>
  </si>
  <si>
    <t>(VALORES EM REAIS)</t>
  </si>
  <si>
    <t>ATIVIDADE OPERACIONAL</t>
  </si>
  <si>
    <t xml:space="preserve">   Resultado Líquido antes do IRPJ e CSLL</t>
  </si>
  <si>
    <t xml:space="preserve">   Depreciação e amortização</t>
  </si>
  <si>
    <t xml:space="preserve">   Resultado na venda de ativos permanentes</t>
  </si>
  <si>
    <t xml:space="preserve">   Depreciação Reavaliação</t>
  </si>
  <si>
    <t xml:space="preserve">   Baixa não monetária  imobilizado/almoxarifado</t>
  </si>
  <si>
    <t xml:space="preserve">   Despesas de juros</t>
  </si>
  <si>
    <t xml:space="preserve">   Provisão para processos judiciais</t>
  </si>
  <si>
    <t xml:space="preserve">   Reversão provisão para processos judiciais</t>
  </si>
  <si>
    <t xml:space="preserve">   Provisões do exercício</t>
  </si>
  <si>
    <t xml:space="preserve">   Provisão IRPJ/CSLL diferidos</t>
  </si>
  <si>
    <t xml:space="preserve">   Ativo de contrato</t>
  </si>
  <si>
    <t xml:space="preserve">   Ganho com prescrição</t>
  </si>
  <si>
    <t xml:space="preserve">   Serviços realizados a faturar</t>
  </si>
  <si>
    <t xml:space="preserve">   Ganho com bens em substituição</t>
  </si>
  <si>
    <t xml:space="preserve">   Ajuste de exercícios anteriores</t>
  </si>
  <si>
    <t>RESULTADO AJUSTADO</t>
  </si>
  <si>
    <t xml:space="preserve"> Redução (aumento) nas contas de ativos</t>
  </si>
  <si>
    <t xml:space="preserve">   Contas a receber de clientes</t>
  </si>
  <si>
    <t xml:space="preserve">   Estoques</t>
  </si>
  <si>
    <t xml:space="preserve">  Impostos a recuperar</t>
  </si>
  <si>
    <t xml:space="preserve">  Créditos Pis/Cofins a utilizar</t>
  </si>
  <si>
    <t xml:space="preserve">  Depósitos judiciais</t>
  </si>
  <si>
    <t xml:space="preserve">  Demais contas a receber</t>
  </si>
  <si>
    <t xml:space="preserve"> Aumento (Redução) nas contas de passivos</t>
  </si>
  <si>
    <t xml:space="preserve">   Fornecedores</t>
  </si>
  <si>
    <t xml:space="preserve">    Fornecedores</t>
  </si>
  <si>
    <t xml:space="preserve">   Imposto de renda e contribuição social </t>
  </si>
  <si>
    <t xml:space="preserve">   Impostos a recolher</t>
  </si>
  <si>
    <t xml:space="preserve">   Salários e encargos sociais</t>
  </si>
  <si>
    <t xml:space="preserve">   Parcelamento de débitos - Libertas (Passivo Atuarial)</t>
  </si>
  <si>
    <t xml:space="preserve">   Parcelamento tributário</t>
  </si>
  <si>
    <t xml:space="preserve">   Outras contas a pagar</t>
  </si>
  <si>
    <t xml:space="preserve">   IRPJ e CSLL do Exercício</t>
  </si>
  <si>
    <t xml:space="preserve">   IRPJ e CSLL Diferidos</t>
  </si>
  <si>
    <t>Recursos líquidos gerados pelas atividades operacionais</t>
  </si>
  <si>
    <t>ATIVIDADE DE FINANCIAMENTO</t>
  </si>
  <si>
    <t xml:space="preserve">   Aumento de Capital Social</t>
  </si>
  <si>
    <t>Recursos líquidos gerados pelas atividades de financiamento</t>
  </si>
  <si>
    <t>ATIVIDADE DE INVESTIMENTO</t>
  </si>
  <si>
    <t xml:space="preserve">   Aumento do ativo imobilizado</t>
  </si>
  <si>
    <t xml:space="preserve">   Aumento do ativo intangível</t>
  </si>
  <si>
    <t>Recursos líquidos gerados pelas atividades de investimentos</t>
  </si>
  <si>
    <t>AUMENTO/DIMINUIÇÃO LÍQUIDO DE CAIXA E EQUIVALENTES DE CAIXA</t>
  </si>
  <si>
    <t xml:space="preserve">DEMONSTRAÇÃO DA VARIAÇÃO LÍQUIDA DE CAIXA </t>
  </si>
  <si>
    <t>No início do período</t>
  </si>
  <si>
    <t>No fim do período</t>
  </si>
  <si>
    <t>As notas explicativas integram as demonstrações 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</si>
</sst>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32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Continuous"/>
    </xf>
    <xf numFmtId="164" fontId="1" fillId="0" borderId="0" xfId="0" applyFont="1" applyAlignment="1" applyProtection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/>
    <xf numFmtId="166" fontId="2" fillId="0" borderId="0" xfId="1" applyNumberFormat="1" applyFont="1" applyFill="1"/>
    <xf numFmtId="166" fontId="2" fillId="0" borderId="0" xfId="1" applyNumberFormat="1" applyFont="1"/>
    <xf numFmtId="166" fontId="2" fillId="2" borderId="0" xfId="1" applyNumberFormat="1" applyFont="1" applyFill="1"/>
    <xf numFmtId="166" fontId="1" fillId="0" borderId="0" xfId="1" applyNumberFormat="1" applyFont="1" applyFill="1" applyBorder="1"/>
    <xf numFmtId="164" fontId="1" fillId="0" borderId="0" xfId="0" applyFont="1" applyFill="1"/>
    <xf numFmtId="166" fontId="1" fillId="0" borderId="1" xfId="1" applyNumberFormat="1" applyFont="1" applyFill="1" applyBorder="1"/>
    <xf numFmtId="166" fontId="1" fillId="0" borderId="0" xfId="1" applyNumberFormat="1" applyFont="1" applyFill="1"/>
    <xf numFmtId="166" fontId="2" fillId="0" borderId="0" xfId="0" applyNumberFormat="1" applyFont="1" applyFill="1"/>
    <xf numFmtId="165" fontId="2" fillId="0" borderId="0" xfId="1" applyFont="1" applyFill="1"/>
    <xf numFmtId="166" fontId="2" fillId="0" borderId="2" xfId="0" applyNumberFormat="1" applyFont="1" applyFill="1" applyBorder="1"/>
    <xf numFmtId="166" fontId="2" fillId="0" borderId="0" xfId="1" applyNumberFormat="1" applyFont="1" applyFill="1" applyBorder="1"/>
    <xf numFmtId="166" fontId="3" fillId="0" borderId="0" xfId="1" applyNumberFormat="1" applyFont="1" applyFill="1"/>
    <xf numFmtId="166" fontId="4" fillId="0" borderId="0" xfId="1" applyNumberFormat="1" applyFont="1"/>
    <xf numFmtId="166" fontId="4" fillId="0" borderId="0" xfId="1" applyNumberFormat="1" applyFont="1" applyFill="1"/>
    <xf numFmtId="164" fontId="1" fillId="0" borderId="0" xfId="0" applyFont="1" applyFill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64" fontId="2" fillId="0" borderId="0" xfId="0" applyFont="1" applyFill="1" applyAlignment="1" applyProtection="1">
      <alignment horizontal="center"/>
    </xf>
    <xf numFmtId="165" fontId="2" fillId="0" borderId="0" xfId="1" applyFont="1"/>
    <xf numFmtId="164" fontId="1" fillId="0" borderId="0" xfId="0" applyFont="1" applyAlignment="1">
      <alignment horizontal="center"/>
    </xf>
    <xf numFmtId="164" fontId="1" fillId="0" borderId="0" xfId="0" applyFont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4" fontId="1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1933575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6200"/>
          <a:ext cx="1752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abSelected="1" zoomScale="70" zoomScaleNormal="70" workbookViewId="0">
      <selection activeCell="B3" sqref="B3:G3"/>
    </sheetView>
  </sheetViews>
  <sheetFormatPr defaultRowHeight="15.75" x14ac:dyDescent="0.25"/>
  <cols>
    <col min="1" max="1" width="8.125" style="2" customWidth="1"/>
    <col min="2" max="2" width="58" style="2" customWidth="1"/>
    <col min="3" max="3" width="1.375" style="2" customWidth="1"/>
    <col min="4" max="4" width="18.5" style="2" hidden="1" customWidth="1"/>
    <col min="5" max="5" width="16.375" style="2" customWidth="1"/>
    <col min="6" max="6" width="1.375" style="2" customWidth="1"/>
    <col min="7" max="7" width="14.875" style="2" customWidth="1"/>
    <col min="8" max="8" width="12.25" style="2" customWidth="1"/>
    <col min="9" max="10" width="9" style="2"/>
    <col min="11" max="12" width="15.125" style="2" bestFit="1" customWidth="1"/>
    <col min="13" max="13" width="16" style="2" bestFit="1" customWidth="1"/>
    <col min="14" max="16384" width="9" style="2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7.25" customHeight="1" x14ac:dyDescent="0.25">
      <c r="B2" s="1"/>
      <c r="C2" s="1"/>
      <c r="D2" s="1"/>
      <c r="E2" s="1"/>
      <c r="F2" s="1"/>
      <c r="G2" s="1"/>
      <c r="H2" s="1"/>
    </row>
    <row r="3" spans="2:11" ht="39" customHeight="1" x14ac:dyDescent="0.25">
      <c r="B3" s="31" t="s">
        <v>0</v>
      </c>
      <c r="C3" s="31"/>
      <c r="D3" s="31"/>
      <c r="E3" s="31"/>
      <c r="F3" s="31"/>
      <c r="G3" s="31"/>
      <c r="H3" s="3"/>
    </row>
    <row r="4" spans="2:11" ht="13.5" customHeight="1" x14ac:dyDescent="0.25">
      <c r="B4" s="4"/>
      <c r="C4" s="4"/>
      <c r="D4" s="4"/>
      <c r="E4" s="4"/>
      <c r="F4" s="4"/>
      <c r="G4" s="4"/>
      <c r="H4" s="4"/>
    </row>
    <row r="5" spans="2:11" x14ac:dyDescent="0.25">
      <c r="B5" s="28" t="s">
        <v>1</v>
      </c>
      <c r="C5" s="28"/>
      <c r="D5" s="28"/>
      <c r="E5" s="28"/>
      <c r="F5" s="28"/>
      <c r="G5" s="28"/>
      <c r="H5" s="3"/>
    </row>
    <row r="6" spans="2:11" x14ac:dyDescent="0.25">
      <c r="B6" s="28" t="s">
        <v>2</v>
      </c>
      <c r="C6" s="28"/>
      <c r="D6" s="28"/>
      <c r="E6" s="28"/>
      <c r="F6" s="28"/>
      <c r="G6" s="28"/>
      <c r="H6" s="3"/>
    </row>
    <row r="7" spans="2:11" ht="8.25" customHeight="1" x14ac:dyDescent="0.25">
      <c r="B7" s="3"/>
      <c r="C7" s="3"/>
      <c r="D7" s="3"/>
      <c r="E7" s="3"/>
      <c r="F7" s="3"/>
      <c r="G7" s="3"/>
      <c r="H7" s="3"/>
    </row>
    <row r="8" spans="2:11" x14ac:dyDescent="0.25">
      <c r="B8" s="29" t="s">
        <v>3</v>
      </c>
      <c r="C8" s="29"/>
      <c r="D8" s="29"/>
      <c r="E8" s="29"/>
      <c r="F8" s="29"/>
      <c r="G8" s="29"/>
      <c r="H8" s="5"/>
    </row>
    <row r="9" spans="2:11" ht="7.5" customHeight="1" x14ac:dyDescent="0.25"/>
    <row r="10" spans="2:11" x14ac:dyDescent="0.25">
      <c r="D10" s="6"/>
      <c r="E10" s="6">
        <v>2021</v>
      </c>
      <c r="F10" s="6"/>
      <c r="G10" s="6">
        <v>2020</v>
      </c>
      <c r="H10" s="7"/>
    </row>
    <row r="11" spans="2:11" x14ac:dyDescent="0.25">
      <c r="D11" s="7"/>
      <c r="E11" s="7"/>
      <c r="F11" s="7"/>
      <c r="G11" s="7"/>
      <c r="H11" s="7"/>
    </row>
    <row r="12" spans="2:11" x14ac:dyDescent="0.25">
      <c r="B12" s="1" t="s">
        <v>4</v>
      </c>
      <c r="C12" s="1"/>
      <c r="D12" s="8"/>
      <c r="E12" s="8"/>
      <c r="F12" s="8"/>
      <c r="G12" s="8"/>
      <c r="H12" s="8"/>
    </row>
    <row r="13" spans="2:11" x14ac:dyDescent="0.25">
      <c r="B13" s="2" t="s">
        <v>5</v>
      </c>
      <c r="D13" s="9">
        <v>4874168</v>
      </c>
      <c r="E13" s="10">
        <v>57839670</v>
      </c>
      <c r="F13" s="9"/>
      <c r="G13" s="10">
        <v>9278368</v>
      </c>
      <c r="H13" s="9"/>
      <c r="K13" s="10"/>
    </row>
    <row r="14" spans="2:11" x14ac:dyDescent="0.25">
      <c r="B14" s="2" t="s">
        <v>6</v>
      </c>
      <c r="D14" s="9">
        <v>12681310</v>
      </c>
      <c r="E14" s="9">
        <v>8100303</v>
      </c>
      <c r="F14" s="9"/>
      <c r="G14" s="9">
        <v>7757948</v>
      </c>
      <c r="H14" s="10"/>
      <c r="K14" s="10"/>
    </row>
    <row r="15" spans="2:11" hidden="1" x14ac:dyDescent="0.25">
      <c r="B15" s="2" t="s">
        <v>7</v>
      </c>
      <c r="D15" s="11">
        <f>--8400+14028.33</f>
        <v>22428.33</v>
      </c>
      <c r="E15" s="9"/>
      <c r="F15" s="9"/>
      <c r="G15" s="9"/>
      <c r="H15" s="9"/>
      <c r="K15" s="10"/>
    </row>
    <row r="16" spans="2:11" x14ac:dyDescent="0.25">
      <c r="B16" s="2" t="s">
        <v>8</v>
      </c>
      <c r="D16" s="11"/>
      <c r="E16" s="9">
        <v>39992</v>
      </c>
      <c r="F16" s="9"/>
      <c r="G16" s="9">
        <v>39992</v>
      </c>
      <c r="H16" s="9"/>
      <c r="K16" s="10"/>
    </row>
    <row r="17" spans="2:11" x14ac:dyDescent="0.25">
      <c r="B17" s="2" t="s">
        <v>9</v>
      </c>
      <c r="D17" s="9">
        <f>1014.74+8589945.2-914.91</f>
        <v>8590045.0299999993</v>
      </c>
      <c r="E17" s="9">
        <v>90333</v>
      </c>
      <c r="F17" s="9"/>
      <c r="G17" s="9">
        <v>72980</v>
      </c>
      <c r="H17" s="9"/>
      <c r="K17" s="10"/>
    </row>
    <row r="18" spans="2:11" hidden="1" x14ac:dyDescent="0.25">
      <c r="B18" s="2" t="s">
        <v>10</v>
      </c>
      <c r="C18" s="2">
        <v>24</v>
      </c>
      <c r="D18" s="11">
        <f>1559179.66-48.26</f>
        <v>1559131.4</v>
      </c>
      <c r="E18" s="9"/>
      <c r="F18" s="9"/>
      <c r="G18" s="9">
        <v>0</v>
      </c>
      <c r="H18" s="9"/>
      <c r="K18" s="10"/>
    </row>
    <row r="19" spans="2:11" hidden="1" x14ac:dyDescent="0.25">
      <c r="B19" s="8" t="s">
        <v>11</v>
      </c>
      <c r="C19" s="8"/>
      <c r="D19" s="9"/>
      <c r="E19" s="9"/>
      <c r="F19" s="9"/>
      <c r="G19" s="9">
        <v>0</v>
      </c>
      <c r="H19" s="9"/>
      <c r="K19" s="10"/>
    </row>
    <row r="20" spans="2:11" hidden="1" x14ac:dyDescent="0.25">
      <c r="B20" s="8" t="s">
        <v>12</v>
      </c>
      <c r="C20" s="8"/>
      <c r="D20" s="9"/>
      <c r="E20" s="9"/>
      <c r="F20" s="9"/>
      <c r="G20" s="9">
        <v>0</v>
      </c>
      <c r="H20" s="9"/>
      <c r="K20" s="10"/>
    </row>
    <row r="21" spans="2:11" x14ac:dyDescent="0.25">
      <c r="B21" s="8" t="s">
        <v>13</v>
      </c>
      <c r="C21" s="8"/>
      <c r="D21" s="9"/>
      <c r="E21" s="9">
        <v>16715797</v>
      </c>
      <c r="F21" s="9"/>
      <c r="G21" s="9">
        <v>12061482</v>
      </c>
      <c r="H21" s="9"/>
      <c r="K21" s="10"/>
    </row>
    <row r="22" spans="2:11" x14ac:dyDescent="0.25">
      <c r="B22" s="8" t="s">
        <v>14</v>
      </c>
      <c r="C22" s="8">
        <v>25</v>
      </c>
      <c r="D22" s="9">
        <v>2629375</v>
      </c>
      <c r="E22" s="9">
        <v>339159</v>
      </c>
      <c r="F22" s="9"/>
      <c r="G22" s="9">
        <v>9286</v>
      </c>
      <c r="H22" s="9"/>
      <c r="K22" s="10"/>
    </row>
    <row r="23" spans="2:11" x14ac:dyDescent="0.25">
      <c r="B23" s="2" t="s">
        <v>15</v>
      </c>
      <c r="C23" s="8">
        <v>20</v>
      </c>
      <c r="D23" s="9">
        <v>3853845</v>
      </c>
      <c r="E23" s="9">
        <v>372757</v>
      </c>
      <c r="F23" s="9"/>
      <c r="G23" s="9">
        <v>1837083</v>
      </c>
      <c r="H23" s="9"/>
      <c r="K23" s="10"/>
    </row>
    <row r="24" spans="2:11" hidden="1" x14ac:dyDescent="0.25">
      <c r="B24" s="2" t="s">
        <v>16</v>
      </c>
      <c r="C24" s="8">
        <v>20</v>
      </c>
      <c r="D24" s="9">
        <v>-299535</v>
      </c>
      <c r="E24" s="9">
        <v>0</v>
      </c>
      <c r="F24" s="9"/>
      <c r="G24" s="9">
        <v>0</v>
      </c>
      <c r="H24" s="9"/>
      <c r="K24" s="10"/>
    </row>
    <row r="25" spans="2:11" s="8" customFormat="1" x14ac:dyDescent="0.25">
      <c r="B25" s="2" t="s">
        <v>17</v>
      </c>
      <c r="D25" s="9">
        <v>-6686823</v>
      </c>
      <c r="E25" s="9">
        <v>-4361680</v>
      </c>
      <c r="F25" s="9"/>
      <c r="G25" s="9">
        <v>-126238</v>
      </c>
      <c r="K25" s="10"/>
    </row>
    <row r="26" spans="2:11" s="8" customFormat="1" hidden="1" x14ac:dyDescent="0.25">
      <c r="B26" s="2" t="s">
        <v>18</v>
      </c>
      <c r="D26" s="9"/>
      <c r="E26" s="9">
        <v>0</v>
      </c>
      <c r="F26" s="9"/>
      <c r="G26" s="9">
        <v>0</v>
      </c>
      <c r="H26" s="9"/>
      <c r="K26" s="10"/>
    </row>
    <row r="27" spans="2:11" s="8" customFormat="1" hidden="1" x14ac:dyDescent="0.25">
      <c r="B27" s="8" t="s">
        <v>19</v>
      </c>
      <c r="D27" s="9"/>
      <c r="E27" s="9">
        <v>0</v>
      </c>
      <c r="F27" s="9"/>
      <c r="G27" s="9">
        <v>0</v>
      </c>
      <c r="H27" s="12"/>
      <c r="K27" s="10"/>
    </row>
    <row r="28" spans="2:11" s="8" customFormat="1" x14ac:dyDescent="0.25">
      <c r="B28" s="13" t="s">
        <v>20</v>
      </c>
      <c r="C28" s="13"/>
      <c r="D28" s="14">
        <f>SUM(D13:D25)</f>
        <v>27223944.759999998</v>
      </c>
      <c r="E28" s="14">
        <f>SUM(E13:E27)</f>
        <v>79136331</v>
      </c>
      <c r="F28" s="14"/>
      <c r="G28" s="14">
        <f>SUM(G13:G27)</f>
        <v>30930901</v>
      </c>
      <c r="H28" s="15"/>
      <c r="K28" s="10"/>
    </row>
    <row r="29" spans="2:11" s="8" customFormat="1" x14ac:dyDescent="0.25">
      <c r="B29" s="13" t="s">
        <v>21</v>
      </c>
      <c r="C29" s="13"/>
      <c r="D29" s="15">
        <f>SUM(D30:D35)</f>
        <v>-18976645</v>
      </c>
      <c r="E29" s="15">
        <f>SUM(E30:E35)</f>
        <v>2558475.8200000003</v>
      </c>
      <c r="F29" s="15"/>
      <c r="G29" s="15">
        <f>SUM(G30:G35)</f>
        <v>25968499</v>
      </c>
      <c r="H29" s="9"/>
      <c r="K29" s="10"/>
    </row>
    <row r="30" spans="2:11" s="8" customFormat="1" x14ac:dyDescent="0.25">
      <c r="B30" s="8" t="s">
        <v>22</v>
      </c>
      <c r="D30" s="9">
        <v>-20413366</v>
      </c>
      <c r="E30" s="16">
        <v>4546955</v>
      </c>
      <c r="F30" s="9"/>
      <c r="G30" s="16">
        <v>26288919</v>
      </c>
      <c r="H30" s="9"/>
      <c r="K30" s="10"/>
    </row>
    <row r="31" spans="2:11" s="8" customFormat="1" x14ac:dyDescent="0.25">
      <c r="B31" s="8" t="s">
        <v>23</v>
      </c>
      <c r="D31" s="9">
        <v>22617</v>
      </c>
      <c r="E31" s="16">
        <v>37751</v>
      </c>
      <c r="F31" s="9"/>
      <c r="G31" s="16">
        <v>185542</v>
      </c>
      <c r="H31" s="9"/>
      <c r="K31" s="10"/>
    </row>
    <row r="32" spans="2:11" s="8" customFormat="1" x14ac:dyDescent="0.25">
      <c r="B32" s="17" t="s">
        <v>24</v>
      </c>
      <c r="C32" s="17"/>
      <c r="D32" s="9">
        <v>1298054</v>
      </c>
      <c r="E32" s="16">
        <v>-397315</v>
      </c>
      <c r="F32" s="9"/>
      <c r="G32" s="16">
        <v>-122815</v>
      </c>
      <c r="H32" s="9"/>
      <c r="K32" s="10"/>
    </row>
    <row r="33" spans="2:13" s="8" customFormat="1" x14ac:dyDescent="0.25">
      <c r="B33" s="17" t="s">
        <v>25</v>
      </c>
      <c r="C33" s="17"/>
      <c r="D33" s="9"/>
      <c r="E33" s="16">
        <v>117878</v>
      </c>
      <c r="F33" s="9"/>
      <c r="G33" s="16">
        <v>455050</v>
      </c>
      <c r="H33" s="9"/>
      <c r="K33" s="10"/>
    </row>
    <row r="34" spans="2:13" s="8" customFormat="1" x14ac:dyDescent="0.25">
      <c r="B34" s="17" t="s">
        <v>26</v>
      </c>
      <c r="C34" s="17"/>
      <c r="D34" s="9"/>
      <c r="E34" s="16">
        <v>-924671</v>
      </c>
      <c r="F34" s="9"/>
      <c r="G34" s="16">
        <v>-412908</v>
      </c>
      <c r="H34" s="9"/>
      <c r="K34" s="10"/>
    </row>
    <row r="35" spans="2:13" s="8" customFormat="1" ht="16.5" thickBot="1" x14ac:dyDescent="0.3">
      <c r="B35" s="17" t="s">
        <v>27</v>
      </c>
      <c r="C35" s="17"/>
      <c r="D35" s="9">
        <v>116050</v>
      </c>
      <c r="E35" s="18">
        <f>-139587.18-682535</f>
        <v>-822122.17999999993</v>
      </c>
      <c r="F35" s="9"/>
      <c r="G35" s="18">
        <v>-425289</v>
      </c>
      <c r="H35" s="15"/>
      <c r="K35" s="10"/>
    </row>
    <row r="36" spans="2:13" s="8" customFormat="1" ht="16.5" thickTop="1" x14ac:dyDescent="0.25">
      <c r="B36" s="13" t="s">
        <v>28</v>
      </c>
      <c r="C36" s="13"/>
      <c r="D36" s="15">
        <f>SUM(D37:D44)</f>
        <v>10641037</v>
      </c>
      <c r="E36" s="15">
        <f>SUM(E37:E44)</f>
        <v>4749787.88</v>
      </c>
      <c r="F36" s="15"/>
      <c r="G36" s="15">
        <f>SUM(G37:G44)</f>
        <v>-22567183</v>
      </c>
      <c r="H36" s="9"/>
      <c r="K36" s="10"/>
    </row>
    <row r="37" spans="2:13" s="8" customFormat="1" hidden="1" x14ac:dyDescent="0.25">
      <c r="B37" s="8" t="s">
        <v>29</v>
      </c>
      <c r="D37" s="9">
        <v>5340275</v>
      </c>
      <c r="E37" s="9"/>
      <c r="F37" s="9"/>
      <c r="G37" s="9"/>
      <c r="H37" s="9"/>
      <c r="K37" s="10"/>
    </row>
    <row r="38" spans="2:13" s="8" customFormat="1" x14ac:dyDescent="0.25">
      <c r="B38" s="2" t="s">
        <v>30</v>
      </c>
      <c r="D38" s="9"/>
      <c r="E38" s="9">
        <f>1136558-1</f>
        <v>1136557</v>
      </c>
      <c r="F38" s="9"/>
      <c r="G38" s="9">
        <v>-1364991</v>
      </c>
      <c r="H38" s="9"/>
      <c r="K38" s="10"/>
    </row>
    <row r="39" spans="2:13" s="8" customFormat="1" hidden="1" x14ac:dyDescent="0.25">
      <c r="B39" s="8" t="s">
        <v>31</v>
      </c>
      <c r="D39" s="9">
        <v>285455</v>
      </c>
      <c r="E39" s="9"/>
      <c r="F39" s="9"/>
      <c r="G39" s="9"/>
      <c r="H39" s="9"/>
      <c r="K39" s="10"/>
    </row>
    <row r="40" spans="2:13" s="8" customFormat="1" x14ac:dyDescent="0.25">
      <c r="B40" s="8" t="s">
        <v>32</v>
      </c>
      <c r="D40" s="9">
        <v>26466</v>
      </c>
      <c r="E40" s="9">
        <v>1383411</v>
      </c>
      <c r="F40" s="9"/>
      <c r="G40" s="9">
        <v>-20146901</v>
      </c>
      <c r="H40" s="9"/>
      <c r="K40" s="10"/>
      <c r="L40" s="17"/>
    </row>
    <row r="41" spans="2:13" s="8" customFormat="1" x14ac:dyDescent="0.25">
      <c r="B41" s="8" t="s">
        <v>33</v>
      </c>
      <c r="D41" s="9">
        <v>2301417</v>
      </c>
      <c r="E41" s="9">
        <v>4197408</v>
      </c>
      <c r="F41" s="9"/>
      <c r="G41" s="9">
        <v>-3570963</v>
      </c>
      <c r="K41" s="10"/>
    </row>
    <row r="42" spans="2:13" s="8" customFormat="1" x14ac:dyDescent="0.25">
      <c r="B42" s="8" t="s">
        <v>34</v>
      </c>
      <c r="D42" s="9">
        <v>6136</v>
      </c>
      <c r="E42" s="9">
        <v>-2510026</v>
      </c>
      <c r="F42" s="9"/>
      <c r="G42" s="9">
        <v>-2833003</v>
      </c>
      <c r="K42" s="10"/>
    </row>
    <row r="43" spans="2:13" s="8" customFormat="1" x14ac:dyDescent="0.25">
      <c r="B43" s="8" t="s">
        <v>35</v>
      </c>
      <c r="D43" s="9">
        <v>2629375</v>
      </c>
      <c r="E43" s="9">
        <v>-888747</v>
      </c>
      <c r="F43" s="9"/>
      <c r="G43" s="9">
        <v>4488615</v>
      </c>
      <c r="K43" s="10"/>
    </row>
    <row r="44" spans="2:13" s="8" customFormat="1" x14ac:dyDescent="0.25">
      <c r="B44" s="8" t="s">
        <v>36</v>
      </c>
      <c r="D44" s="9">
        <v>51913</v>
      </c>
      <c r="E44" s="9">
        <f>933897+497287.88</f>
        <v>1431184.88</v>
      </c>
      <c r="F44" s="9"/>
      <c r="G44" s="9">
        <f>858941+1119</f>
        <v>860060</v>
      </c>
      <c r="H44" s="15"/>
      <c r="K44" s="10"/>
      <c r="M44" s="17"/>
    </row>
    <row r="45" spans="2:13" s="8" customFormat="1" x14ac:dyDescent="0.25">
      <c r="D45" s="9"/>
      <c r="E45" s="9"/>
      <c r="F45" s="9"/>
      <c r="G45" s="9"/>
      <c r="H45" s="15"/>
      <c r="K45" s="10"/>
      <c r="M45" s="17"/>
    </row>
    <row r="46" spans="2:13" s="8" customFormat="1" x14ac:dyDescent="0.25">
      <c r="B46" s="2" t="s">
        <v>37</v>
      </c>
      <c r="D46" s="9"/>
      <c r="E46" s="19">
        <v>-24485919</v>
      </c>
      <c r="F46" s="9"/>
      <c r="G46" s="19">
        <v>-8545990</v>
      </c>
      <c r="H46" s="15"/>
      <c r="K46" s="10"/>
    </row>
    <row r="47" spans="2:13" s="8" customFormat="1" x14ac:dyDescent="0.25">
      <c r="B47" s="2" t="s">
        <v>38</v>
      </c>
      <c r="D47" s="9"/>
      <c r="E47" s="19">
        <v>-339159</v>
      </c>
      <c r="F47" s="9"/>
      <c r="G47" s="19">
        <v>-9286</v>
      </c>
      <c r="H47" s="15"/>
    </row>
    <row r="48" spans="2:13" s="8" customFormat="1" x14ac:dyDescent="0.25">
      <c r="D48" s="9"/>
      <c r="E48" s="9"/>
      <c r="F48" s="9"/>
      <c r="G48" s="9"/>
      <c r="H48" s="15"/>
    </row>
    <row r="49" spans="1:11" s="8" customFormat="1" x14ac:dyDescent="0.25">
      <c r="B49" s="13" t="s">
        <v>39</v>
      </c>
      <c r="C49" s="13"/>
      <c r="D49" s="15">
        <f>D28+D29+D36</f>
        <v>18888336.759999998</v>
      </c>
      <c r="E49" s="15">
        <f>E28+E29+E36+E46+E47</f>
        <v>61619516.699999988</v>
      </c>
      <c r="F49" s="15"/>
      <c r="G49" s="15">
        <f>G28+G29+G36+G46+G47</f>
        <v>25776941</v>
      </c>
      <c r="H49" s="20"/>
      <c r="K49" s="17"/>
    </row>
    <row r="50" spans="1:11" s="8" customFormat="1" x14ac:dyDescent="0.25">
      <c r="D50" s="9"/>
      <c r="E50" s="20"/>
      <c r="F50" s="9"/>
      <c r="G50" s="20"/>
      <c r="H50" s="20"/>
      <c r="K50" s="17"/>
    </row>
    <row r="51" spans="1:11" s="8" customFormat="1" x14ac:dyDescent="0.25">
      <c r="B51" s="13" t="s">
        <v>40</v>
      </c>
      <c r="C51" s="21"/>
      <c r="D51" s="9"/>
      <c r="E51" s="20"/>
      <c r="F51" s="9"/>
      <c r="G51" s="20"/>
      <c r="H51" s="20"/>
      <c r="K51" s="17"/>
    </row>
    <row r="52" spans="1:11" s="8" customFormat="1" hidden="1" x14ac:dyDescent="0.25">
      <c r="A52" s="2"/>
      <c r="B52" s="8" t="s">
        <v>41</v>
      </c>
      <c r="C52" s="22">
        <v>20000000</v>
      </c>
      <c r="D52" s="9"/>
      <c r="E52" s="9">
        <v>0</v>
      </c>
      <c r="F52" s="9"/>
      <c r="G52" s="9">
        <v>0</v>
      </c>
      <c r="H52" s="15"/>
      <c r="K52" s="17"/>
    </row>
    <row r="53" spans="1:11" s="8" customFormat="1" x14ac:dyDescent="0.25">
      <c r="B53" s="13" t="s">
        <v>42</v>
      </c>
      <c r="C53" s="13"/>
      <c r="D53" s="15">
        <f>SUM(D51:D52)</f>
        <v>0</v>
      </c>
      <c r="E53" s="15">
        <f>SUM(E51:E52)</f>
        <v>0</v>
      </c>
      <c r="F53" s="15"/>
      <c r="G53" s="15">
        <f>SUM(G51:G52)</f>
        <v>0</v>
      </c>
      <c r="H53" s="20"/>
      <c r="K53" s="17"/>
    </row>
    <row r="54" spans="1:11" s="8" customFormat="1" x14ac:dyDescent="0.25">
      <c r="D54" s="9"/>
      <c r="E54" s="20"/>
      <c r="F54" s="9"/>
      <c r="G54" s="20"/>
      <c r="H54" s="20"/>
      <c r="K54" s="17"/>
    </row>
    <row r="55" spans="1:11" s="8" customFormat="1" x14ac:dyDescent="0.25">
      <c r="B55" s="13" t="s">
        <v>43</v>
      </c>
      <c r="C55" s="13"/>
      <c r="D55" s="9"/>
      <c r="E55" s="20"/>
      <c r="F55" s="9"/>
      <c r="G55" s="20"/>
      <c r="H55" s="9"/>
      <c r="K55" s="17"/>
    </row>
    <row r="56" spans="1:11" s="8" customFormat="1" x14ac:dyDescent="0.25">
      <c r="B56" s="8" t="s">
        <v>44</v>
      </c>
      <c r="D56" s="9">
        <f>-7159539-6274815.3</f>
        <v>-13434354.300000001</v>
      </c>
      <c r="E56" s="9">
        <v>-9429923</v>
      </c>
      <c r="F56" s="9"/>
      <c r="G56" s="9">
        <v>-8332091</v>
      </c>
      <c r="H56" s="9"/>
      <c r="K56" s="17"/>
    </row>
    <row r="57" spans="1:11" s="8" customFormat="1" x14ac:dyDescent="0.25">
      <c r="B57" s="8" t="s">
        <v>45</v>
      </c>
      <c r="D57" s="9">
        <v>6557642</v>
      </c>
      <c r="E57" s="9">
        <v>-1724345</v>
      </c>
      <c r="F57" s="9"/>
      <c r="G57" s="9">
        <v>-17000</v>
      </c>
      <c r="H57" s="15"/>
      <c r="K57" s="17"/>
    </row>
    <row r="58" spans="1:11" s="8" customFormat="1" x14ac:dyDescent="0.25">
      <c r="B58" s="13" t="s">
        <v>46</v>
      </c>
      <c r="C58" s="13"/>
      <c r="D58" s="15">
        <f>SUM(D56:D57)</f>
        <v>-6876712.3000000007</v>
      </c>
      <c r="E58" s="15">
        <f>SUM(E56:E57)</f>
        <v>-11154268</v>
      </c>
      <c r="F58" s="15"/>
      <c r="G58" s="15">
        <f>SUM(G56:G57)</f>
        <v>-8349091</v>
      </c>
      <c r="K58" s="17"/>
    </row>
    <row r="59" spans="1:11" s="8" customFormat="1" x14ac:dyDescent="0.25">
      <c r="D59" s="9"/>
      <c r="E59" s="20"/>
      <c r="F59" s="9"/>
      <c r="G59" s="20"/>
      <c r="H59" s="15"/>
      <c r="K59" s="17"/>
    </row>
    <row r="60" spans="1:11" s="8" customFormat="1" ht="31.5" x14ac:dyDescent="0.25">
      <c r="B60" s="23" t="s">
        <v>47</v>
      </c>
      <c r="C60" s="13"/>
      <c r="D60" s="15" t="e">
        <f>D49+D58+#REF!</f>
        <v>#REF!</v>
      </c>
      <c r="E60" s="15">
        <f>E49+E58+E52</f>
        <v>50465248.699999988</v>
      </c>
      <c r="F60" s="15"/>
      <c r="G60" s="15">
        <f>G49+G58+G52</f>
        <v>17427850</v>
      </c>
      <c r="H60" s="24"/>
      <c r="K60" s="17"/>
    </row>
    <row r="61" spans="1:11" s="8" customFormat="1" x14ac:dyDescent="0.25">
      <c r="E61" s="24"/>
      <c r="G61" s="24"/>
      <c r="H61" s="25"/>
    </row>
    <row r="62" spans="1:11" s="8" customFormat="1" x14ac:dyDescent="0.25">
      <c r="B62" s="13" t="s">
        <v>48</v>
      </c>
      <c r="C62" s="13"/>
      <c r="D62" s="13"/>
      <c r="E62" s="25"/>
      <c r="F62" s="13"/>
      <c r="G62" s="25"/>
      <c r="H62" s="15"/>
    </row>
    <row r="63" spans="1:11" s="8" customFormat="1" x14ac:dyDescent="0.25">
      <c r="B63" s="13" t="s">
        <v>49</v>
      </c>
      <c r="C63" s="13"/>
      <c r="D63" s="15">
        <v>65055363</v>
      </c>
      <c r="E63" s="12">
        <f>G64</f>
        <v>59424924</v>
      </c>
      <c r="F63" s="15"/>
      <c r="G63" s="12">
        <v>41997074</v>
      </c>
      <c r="H63" s="12"/>
    </row>
    <row r="64" spans="1:11" s="8" customFormat="1" x14ac:dyDescent="0.25">
      <c r="B64" s="13" t="s">
        <v>50</v>
      </c>
      <c r="C64" s="13"/>
      <c r="D64" s="14">
        <f>530123.27+57165645.78</f>
        <v>57695769.050000004</v>
      </c>
      <c r="E64" s="14">
        <v>109890173</v>
      </c>
      <c r="F64" s="14"/>
      <c r="G64" s="14">
        <v>59424924</v>
      </c>
      <c r="H64" s="15"/>
    </row>
    <row r="65" spans="1:8" s="8" customFormat="1" ht="31.5" x14ac:dyDescent="0.25">
      <c r="B65" s="23" t="s">
        <v>47</v>
      </c>
      <c r="C65" s="13"/>
      <c r="D65" s="15">
        <f>+D64-D63</f>
        <v>-7359593.9499999955</v>
      </c>
      <c r="E65" s="15">
        <f>+E64-E63</f>
        <v>50465249</v>
      </c>
      <c r="F65" s="15"/>
      <c r="G65" s="15">
        <f>+G64-G63</f>
        <v>17427850</v>
      </c>
    </row>
    <row r="66" spans="1:8" s="8" customFormat="1" x14ac:dyDescent="0.25">
      <c r="H66" s="9"/>
    </row>
    <row r="67" spans="1:8" s="8" customFormat="1" x14ac:dyDescent="0.25">
      <c r="B67" s="30" t="s">
        <v>51</v>
      </c>
      <c r="C67" s="30"/>
      <c r="D67" s="30"/>
      <c r="E67" s="30"/>
      <c r="F67" s="30"/>
      <c r="G67" s="30"/>
    </row>
    <row r="68" spans="1:8" s="8" customFormat="1" x14ac:dyDescent="0.25">
      <c r="E68" s="17"/>
      <c r="G68" s="9"/>
      <c r="H68" s="26"/>
    </row>
    <row r="69" spans="1:8" s="8" customFormat="1" x14ac:dyDescent="0.25">
      <c r="D69" s="17" t="e">
        <f>+D65+D60</f>
        <v>#REF!</v>
      </c>
      <c r="E69" s="17"/>
      <c r="F69" s="17"/>
      <c r="G69" s="17"/>
    </row>
    <row r="70" spans="1:8" s="8" customFormat="1" x14ac:dyDescent="0.25">
      <c r="D70" s="17" t="e">
        <f>+D69/2</f>
        <v>#REF!</v>
      </c>
      <c r="E70" s="17"/>
      <c r="F70" s="17"/>
      <c r="G70" s="17"/>
    </row>
    <row r="71" spans="1:8" s="8" customFormat="1" x14ac:dyDescent="0.25">
      <c r="D71" s="17" t="e">
        <f>+D69*2</f>
        <v>#REF!</v>
      </c>
      <c r="E71" s="17"/>
      <c r="F71" s="17"/>
      <c r="G71" s="17"/>
    </row>
    <row r="72" spans="1:8" s="8" customFormat="1" x14ac:dyDescent="0.25">
      <c r="G72" s="17"/>
    </row>
    <row r="73" spans="1:8" x14ac:dyDescent="0.25">
      <c r="A73" s="8"/>
      <c r="B73" s="8"/>
      <c r="C73" s="8"/>
      <c r="D73" s="8"/>
      <c r="E73" s="8"/>
      <c r="F73" s="8"/>
      <c r="G73" s="17"/>
    </row>
    <row r="75" spans="1:8" x14ac:dyDescent="0.25">
      <c r="G75" s="27"/>
    </row>
    <row r="76" spans="1:8" x14ac:dyDescent="0.25">
      <c r="G76" s="27"/>
    </row>
    <row r="77" spans="1:8" x14ac:dyDescent="0.25">
      <c r="G77" s="27"/>
    </row>
    <row r="78" spans="1:8" x14ac:dyDescent="0.25">
      <c r="G78" s="27"/>
    </row>
    <row r="79" spans="1:8" x14ac:dyDescent="0.25">
      <c r="G79" s="27"/>
    </row>
  </sheetData>
  <mergeCells count="5">
    <mergeCell ref="B3:G3"/>
    <mergeCell ref="B5:G5"/>
    <mergeCell ref="B6:G6"/>
    <mergeCell ref="B8:G8"/>
    <mergeCell ref="B67:G67"/>
  </mergeCells>
  <pageMargins left="0.51181102362204722" right="0.51181102362204722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</vt:lpstr>
      <vt:lpstr>DFC!Area_de_impressao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2022-04-27T19:05:21Z</dcterms:created>
  <dcterms:modified xsi:type="dcterms:W3CDTF">2022-04-27T19:14:09Z</dcterms:modified>
</cp:coreProperties>
</file>